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.2\для обмена\Служба информационных технологий\Козлов Александр\Информация по сайту\от Фэс\размещение на сайте I полугодие 2018г\"/>
    </mc:Choice>
  </mc:AlternateContent>
  <bookViews>
    <workbookView xWindow="0" yWindow="0" windowWidth="28800" windowHeight="12480"/>
  </bookViews>
  <sheets>
    <sheet name="исп ТС нов вар" sheetId="1" r:id="rId1"/>
  </sheets>
  <definedNames>
    <definedName name="_GoBack" localSheetId="0">'исп ТС нов вар'!$C$4</definedName>
    <definedName name="_xlnm.Print_Titles" localSheetId="0">'исп ТС нов вар'!$4:$4</definedName>
    <definedName name="_xlnm.Print_Area" localSheetId="0">'исп ТС нов вар'!$A$1:$G$99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E76" i="1"/>
  <c r="E68" i="1"/>
  <c r="E61" i="1"/>
  <c r="E63" i="1"/>
  <c r="E59" i="1"/>
  <c r="E58" i="1"/>
  <c r="E60" i="1"/>
  <c r="E48" i="1"/>
  <c r="E30" i="1"/>
  <c r="E36" i="1"/>
  <c r="E29" i="1"/>
  <c r="E33" i="1"/>
  <c r="E26" i="1"/>
  <c r="E46" i="1"/>
  <c r="E43" i="1"/>
  <c r="E15" i="1"/>
  <c r="E86" i="1"/>
  <c r="E9" i="1" l="1"/>
  <c r="E55" i="1" l="1"/>
  <c r="E17" i="1"/>
  <c r="E93" i="1" l="1"/>
  <c r="E96" i="1"/>
  <c r="E95" i="1"/>
  <c r="F45" i="1" l="1"/>
  <c r="F44" i="1"/>
  <c r="F39" i="1" l="1"/>
  <c r="F95" i="1" l="1"/>
  <c r="F92" i="1"/>
  <c r="F91" i="1"/>
  <c r="F89" i="1"/>
  <c r="F86" i="1"/>
  <c r="F85" i="1"/>
  <c r="F84" i="1"/>
  <c r="F83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D65" i="1"/>
  <c r="F64" i="1"/>
  <c r="F63" i="1"/>
  <c r="F62" i="1"/>
  <c r="F61" i="1"/>
  <c r="F60" i="1"/>
  <c r="F59" i="1"/>
  <c r="F58" i="1"/>
  <c r="F57" i="1"/>
  <c r="F56" i="1"/>
  <c r="D52" i="1"/>
  <c r="F48" i="1"/>
  <c r="F47" i="1"/>
  <c r="F46" i="1"/>
  <c r="F43" i="1"/>
  <c r="D41" i="1"/>
  <c r="F40" i="1"/>
  <c r="F38" i="1"/>
  <c r="F37" i="1"/>
  <c r="F34" i="1"/>
  <c r="F33" i="1"/>
  <c r="F32" i="1"/>
  <c r="F31" i="1"/>
  <c r="F29" i="1"/>
  <c r="F28" i="1"/>
  <c r="F27" i="1"/>
  <c r="F26" i="1"/>
  <c r="F25" i="1"/>
  <c r="D22" i="1"/>
  <c r="F21" i="1"/>
  <c r="E19" i="1"/>
  <c r="F19" i="1" s="1"/>
  <c r="F18" i="1"/>
  <c r="F17" i="1"/>
  <c r="F16" i="1"/>
  <c r="F15" i="1"/>
  <c r="F14" i="1"/>
  <c r="D12" i="1"/>
  <c r="F11" i="1"/>
  <c r="F10" i="1"/>
  <c r="D7" i="1"/>
  <c r="F30" i="1" l="1"/>
  <c r="D50" i="1"/>
  <c r="D49" i="1" s="1"/>
  <c r="F55" i="1"/>
  <c r="E65" i="1"/>
  <c r="F65" i="1" s="1"/>
  <c r="D5" i="1"/>
  <c r="F36" i="1"/>
  <c r="E12" i="1"/>
  <c r="F12" i="1" s="1"/>
  <c r="F93" i="1"/>
  <c r="E7" i="1"/>
  <c r="F9" i="1"/>
  <c r="E41" i="1"/>
  <c r="E52" i="1"/>
  <c r="F54" i="1"/>
  <c r="D80" i="1" l="1"/>
  <c r="D82" i="1" s="1"/>
  <c r="F82" i="1" s="1"/>
  <c r="E22" i="1"/>
  <c r="E5" i="1" s="1"/>
  <c r="F41" i="1"/>
  <c r="F96" i="1"/>
  <c r="E50" i="1"/>
  <c r="F52" i="1"/>
  <c r="F7" i="1"/>
  <c r="D87" i="1" l="1"/>
  <c r="F22" i="1"/>
  <c r="F5" i="1"/>
  <c r="F50" i="1"/>
  <c r="E49" i="1"/>
  <c r="E80" i="1" s="1"/>
  <c r="F80" i="1" l="1"/>
  <c r="E81" i="1"/>
  <c r="F49" i="1"/>
  <c r="F81" i="1" l="1"/>
</calcChain>
</file>

<file path=xl/sharedStrings.xml><?xml version="1.0" encoding="utf-8"?>
<sst xmlns="http://schemas.openxmlformats.org/spreadsheetml/2006/main" count="307" uniqueCount="161">
  <si>
    <t>Наименование показателей</t>
  </si>
  <si>
    <t>Ед. изм</t>
  </si>
  <si>
    <t>Причины отклонения</t>
  </si>
  <si>
    <t>тыс. тенге</t>
  </si>
  <si>
    <t>I</t>
  </si>
  <si>
    <t>Затраты на производство товаров и предоставление услуг, всего</t>
  </si>
  <si>
    <t>в том числе:</t>
  </si>
  <si>
    <t>Материальные затраты всего,</t>
  </si>
  <si>
    <t>1.1</t>
  </si>
  <si>
    <t>Сырье и материалы</t>
  </si>
  <si>
    <t>-//-</t>
  </si>
  <si>
    <t>1.2</t>
  </si>
  <si>
    <t>ГСМ</t>
  </si>
  <si>
    <t>1.3</t>
  </si>
  <si>
    <t>Энергия</t>
  </si>
  <si>
    <r>
      <t>-</t>
    </r>
    <r>
      <rPr>
        <sz val="12"/>
        <color theme="1"/>
        <rFont val="Calibri"/>
        <family val="2"/>
        <charset val="204"/>
        <scheme val="minor"/>
      </rPr>
      <t>//-</t>
    </r>
  </si>
  <si>
    <t>Расходы на оплату труда всего,</t>
  </si>
  <si>
    <t>2.1</t>
  </si>
  <si>
    <t>Заработная плата производственного персонала</t>
  </si>
  <si>
    <t>2.2</t>
  </si>
  <si>
    <t>Социальный налог и социальные отчисления</t>
  </si>
  <si>
    <t>2.3</t>
  </si>
  <si>
    <t>Обязательные профессиональные пенсионные взносы</t>
  </si>
  <si>
    <t>2.4</t>
  </si>
  <si>
    <t>Обязательное социальное медицинское страхование</t>
  </si>
  <si>
    <t>Амортизация</t>
  </si>
  <si>
    <t>Ремонт, всего</t>
  </si>
  <si>
    <t>4.1</t>
  </si>
  <si>
    <t>Капитальный ремонт, не приводящий к увеличению стоимости основных фондов</t>
  </si>
  <si>
    <t xml:space="preserve">Услуги производственного характера, всего </t>
  </si>
  <si>
    <t>5.1</t>
  </si>
  <si>
    <t>Услуги автотранспорта и механизмов</t>
  </si>
  <si>
    <t>Услуги водоснабжения и канализации</t>
  </si>
  <si>
    <t>5.2</t>
  </si>
  <si>
    <t>Поверка средств измерений, защитных средств, допуск бригады</t>
  </si>
  <si>
    <t>5.3</t>
  </si>
  <si>
    <t>Топогеодезические работы</t>
  </si>
  <si>
    <t>5.4</t>
  </si>
  <si>
    <t>Восстановление благоустройства (замена асфальта, брусчатки, газона)</t>
  </si>
  <si>
    <t>5.5</t>
  </si>
  <si>
    <t>Услуги связи</t>
  </si>
  <si>
    <t>5.6</t>
  </si>
  <si>
    <t>Обслуживание, ремонт основных средств</t>
  </si>
  <si>
    <t>5.7</t>
  </si>
  <si>
    <t>Информационное обслуживание</t>
  </si>
  <si>
    <t>5.8</t>
  </si>
  <si>
    <t>Ультразвуковой контроль сварных соединений,  теплоизоляционные работы</t>
  </si>
  <si>
    <t>5.9</t>
  </si>
  <si>
    <t>Расходы по экологии</t>
  </si>
  <si>
    <t>5.10</t>
  </si>
  <si>
    <t>Расходы по энергоаудиту, энергоменеджменту</t>
  </si>
  <si>
    <t>5.11</t>
  </si>
  <si>
    <t>Демеркуризация ртутьсодержащих отходов</t>
  </si>
  <si>
    <t>5.12</t>
  </si>
  <si>
    <t xml:space="preserve">Ремонт теплотехнического, электрооборудования и кислородных баллонов  </t>
  </si>
  <si>
    <t>5.13</t>
  </si>
  <si>
    <t>Техобслуживание транспортных средств</t>
  </si>
  <si>
    <t>5.14</t>
  </si>
  <si>
    <t>Захоронение твердо-бытовых, строительных и производственных отходов</t>
  </si>
  <si>
    <t>5.15</t>
  </si>
  <si>
    <t>Гидрометеорологические услуги</t>
  </si>
  <si>
    <t>5.16</t>
  </si>
  <si>
    <t>Услуги по выдаче экспертного заключения о техническом состоянии основного и вспомогательного оборудования</t>
  </si>
  <si>
    <t>Прочие затраты всего,</t>
  </si>
  <si>
    <t>6.1</t>
  </si>
  <si>
    <t>Безопасность  и  охрана труда</t>
  </si>
  <si>
    <t>6.2</t>
  </si>
  <si>
    <t>Обязательное страхование</t>
  </si>
  <si>
    <t>6.3</t>
  </si>
  <si>
    <t>Подготовка кадров</t>
  </si>
  <si>
    <t>6.4</t>
  </si>
  <si>
    <t>Командировочные расходы</t>
  </si>
  <si>
    <t>6.5</t>
  </si>
  <si>
    <t>Канцелярские товары</t>
  </si>
  <si>
    <t>6.6</t>
  </si>
  <si>
    <t>Бланочная продукция</t>
  </si>
  <si>
    <t>II</t>
  </si>
  <si>
    <t>Расходы периода, всего</t>
  </si>
  <si>
    <t>Общие и административные расходы всего,</t>
  </si>
  <si>
    <t>7.1</t>
  </si>
  <si>
    <t>7.1.1</t>
  </si>
  <si>
    <t>Заработная плата административного персонала</t>
  </si>
  <si>
    <t>7.1.2</t>
  </si>
  <si>
    <t>7.1.3</t>
  </si>
  <si>
    <t>7.2</t>
  </si>
  <si>
    <t>7.3</t>
  </si>
  <si>
    <t>Налоговые платежи и сборы</t>
  </si>
  <si>
    <t>7.4</t>
  </si>
  <si>
    <t>Материалы</t>
  </si>
  <si>
    <t>7.5</t>
  </si>
  <si>
    <t>Коммунальные расходы</t>
  </si>
  <si>
    <t>7.6</t>
  </si>
  <si>
    <t>7.7</t>
  </si>
  <si>
    <t>7.8</t>
  </si>
  <si>
    <t>Информационные, консультационные, аудиторские услуги</t>
  </si>
  <si>
    <t>7.9</t>
  </si>
  <si>
    <t>Услуги банка</t>
  </si>
  <si>
    <t>7.10</t>
  </si>
  <si>
    <t>Прочие расходы всего,</t>
  </si>
  <si>
    <t>7.10.1</t>
  </si>
  <si>
    <t>Охрана объектов</t>
  </si>
  <si>
    <t>7.10.2</t>
  </si>
  <si>
    <t>Содержание оргтехники, обслуживание лицензионных программ</t>
  </si>
  <si>
    <t>7.10.3</t>
  </si>
  <si>
    <t>Проездные билеты</t>
  </si>
  <si>
    <t>7.10.4</t>
  </si>
  <si>
    <t>7.10.5</t>
  </si>
  <si>
    <t>Периодическая печать</t>
  </si>
  <si>
    <t>7.10.6</t>
  </si>
  <si>
    <t>7.10.7</t>
  </si>
  <si>
    <t>Услуги типографии</t>
  </si>
  <si>
    <t>7.10.8</t>
  </si>
  <si>
    <t>7.10.9</t>
  </si>
  <si>
    <t>Хозяйственные товары</t>
  </si>
  <si>
    <t>7.10.10</t>
  </si>
  <si>
    <t>Содержание служебного автотранспорта</t>
  </si>
  <si>
    <t>7.10.11</t>
  </si>
  <si>
    <t>Услуги почты</t>
  </si>
  <si>
    <t>7.10.12</t>
  </si>
  <si>
    <t>Нотариальные услуги</t>
  </si>
  <si>
    <t>7.10.13</t>
  </si>
  <si>
    <t>Расходы на выплату вознаграждения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</si>
  <si>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</si>
  <si>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</si>
  <si>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</si>
  <si>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</si>
  <si>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</si>
  <si>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</si>
  <si>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</si>
  <si>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</si>
  <si>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Гкал</t>
  </si>
  <si>
    <t>VII</t>
  </si>
  <si>
    <t>Нормативные технические потери</t>
  </si>
  <si>
    <t xml:space="preserve">% </t>
  </si>
  <si>
    <t>VIII</t>
  </si>
  <si>
    <t>Тариф</t>
  </si>
  <si>
    <t>тенге/Гкал</t>
  </si>
  <si>
    <t>Справочно:</t>
  </si>
  <si>
    <t>Среднесписочная численность персонала,</t>
  </si>
  <si>
    <t>чел.</t>
  </si>
  <si>
    <t>8.1</t>
  </si>
  <si>
    <t>Производственный персонал</t>
  </si>
  <si>
    <t>8.2</t>
  </si>
  <si>
    <t>Административный персонал</t>
  </si>
  <si>
    <t>Среднемесячная заработная плата, всего</t>
  </si>
  <si>
    <t>тенге</t>
  </si>
  <si>
    <t>9.1</t>
  </si>
  <si>
    <t>производственного персонала</t>
  </si>
  <si>
    <t>9.2</t>
  </si>
  <si>
    <t>административного персонала</t>
  </si>
  <si>
    <t xml:space="preserve">Отклонение,  % </t>
  </si>
  <si>
    <t>исп. Ш. Жумажанова</t>
  </si>
  <si>
    <t>Фактические показатели за I полугодие 2018 г.</t>
  </si>
  <si>
    <t>Информация о ходе исполнения утвержденной тарифной сметы за  первое полугодие 2018 года</t>
  </si>
  <si>
    <t>Отклонение в связи со сравнением затрат первого полугодия с годовыми утвержденными затратами тарифной сметы</t>
  </si>
  <si>
    <t>Расходы проведены в первом полугодии. Экономия по результатм государственных закупок.</t>
  </si>
  <si>
    <t>Начисление и выплата вознаграждения производится в декабре месяце согласно заключенного кредитного договора</t>
  </si>
  <si>
    <t>Отклонение в связи с вводом объектов строительства теплоснабжения по программе «Нұрлы жол»</t>
  </si>
  <si>
    <t>Расходы будут проведены во втором полугодии.</t>
  </si>
  <si>
    <t>Утвержденная тарифная смета (I полугодие 2018 год)</t>
  </si>
  <si>
    <t>Увеличение размера отчислений с 1% до 1,5%.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</si>
</sst>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 applyAlignment="1">
      <alignment horizontal="right"/>
    </xf>
    <xf numFmtId="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3" fontId="3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/>
    <xf numFmtId="0" fontId="4" fillId="0" borderId="2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9"/>
  <sheetViews>
    <sheetView tabSelected="1" view="pageBreakPreview" zoomScaleNormal="100" zoomScaleSheetLayoutView="100" workbookViewId="0">
      <pane xSplit="3" ySplit="4" topLeftCell="D77" activePane="bottomRight" state="frozen"/>
      <selection pane="topRight" activeCell="D1" sqref="D1"/>
      <selection pane="bottomLeft" activeCell="A6" sqref="A6"/>
      <selection pane="bottomRight" activeCell="G97" sqref="G97"/>
    </sheetView>
  </sheetViews>
  <sheetFormatPr defaultRowHeight="15.75" x14ac:dyDescent="0.25"/>
  <cols>
    <col min="1" max="1" width="9.5703125" style="41" bestFit="1" customWidth="1"/>
    <col min="2" max="2" width="45" style="15" customWidth="1"/>
    <col min="3" max="3" width="9.140625" style="15"/>
    <col min="4" max="4" width="16.140625" style="46" customWidth="1"/>
    <col min="5" max="5" width="16.42578125" style="46" customWidth="1"/>
    <col min="6" max="6" width="14.7109375" style="46" customWidth="1"/>
    <col min="7" max="7" width="47.85546875" style="15" customWidth="1"/>
    <col min="8" max="16384" width="9.140625" style="15"/>
  </cols>
  <sheetData>
    <row r="2" spans="1:7" x14ac:dyDescent="0.25">
      <c r="A2" s="58" t="s">
        <v>153</v>
      </c>
      <c r="B2" s="58"/>
      <c r="C2" s="58"/>
      <c r="D2" s="58"/>
      <c r="E2" s="58"/>
      <c r="F2" s="58"/>
      <c r="G2" s="58"/>
    </row>
    <row r="3" spans="1:7" x14ac:dyDescent="0.25">
      <c r="E3" s="47"/>
      <c r="F3" s="48"/>
      <c r="G3" s="1"/>
    </row>
    <row r="4" spans="1:7" ht="63" customHeight="1" x14ac:dyDescent="0.25">
      <c r="A4" s="22"/>
      <c r="B4" s="23" t="s">
        <v>0</v>
      </c>
      <c r="C4" s="23" t="s">
        <v>1</v>
      </c>
      <c r="D4" s="23" t="s">
        <v>159</v>
      </c>
      <c r="E4" s="23" t="s">
        <v>152</v>
      </c>
      <c r="F4" s="23" t="s">
        <v>150</v>
      </c>
      <c r="G4" s="23" t="s">
        <v>2</v>
      </c>
    </row>
    <row r="5" spans="1:7" ht="31.5" x14ac:dyDescent="0.25">
      <c r="A5" s="29" t="s">
        <v>4</v>
      </c>
      <c r="B5" s="24" t="s">
        <v>5</v>
      </c>
      <c r="C5" s="16" t="s">
        <v>3</v>
      </c>
      <c r="D5" s="2">
        <f>D7+D12+D18+D19+D22+D41</f>
        <v>3645173.6729766</v>
      </c>
      <c r="E5" s="2">
        <f>E7+E12+E18+E19+E22+E41</f>
        <v>2284059.7660000003</v>
      </c>
      <c r="F5" s="10">
        <f>E5/D5*100-100</f>
        <v>-37.340166178286161</v>
      </c>
      <c r="G5" s="20"/>
    </row>
    <row r="6" spans="1:7" x14ac:dyDescent="0.25">
      <c r="A6" s="42"/>
      <c r="B6" s="25" t="s">
        <v>6</v>
      </c>
      <c r="C6" s="26"/>
      <c r="D6" s="2"/>
      <c r="E6" s="49"/>
      <c r="F6" s="10"/>
      <c r="G6" s="3"/>
    </row>
    <row r="7" spans="1:7" x14ac:dyDescent="0.25">
      <c r="A7" s="29">
        <v>1</v>
      </c>
      <c r="B7" s="24" t="s">
        <v>7</v>
      </c>
      <c r="C7" s="27"/>
      <c r="D7" s="2">
        <f>D9+D10+D11</f>
        <v>728216.14430099993</v>
      </c>
      <c r="E7" s="2">
        <f>E9+E10+E11</f>
        <v>398570.70200000005</v>
      </c>
      <c r="F7" s="10">
        <f>E7/D7*100-100</f>
        <v>-45.267527351706818</v>
      </c>
      <c r="G7" s="20"/>
    </row>
    <row r="8" spans="1:7" x14ac:dyDescent="0.25">
      <c r="A8" s="42"/>
      <c r="B8" s="25" t="s">
        <v>6</v>
      </c>
      <c r="C8" s="26"/>
      <c r="D8" s="5"/>
      <c r="E8" s="49"/>
      <c r="F8" s="10"/>
      <c r="G8" s="3"/>
    </row>
    <row r="9" spans="1:7" ht="24.75" x14ac:dyDescent="0.25">
      <c r="A9" s="11" t="s">
        <v>8</v>
      </c>
      <c r="B9" s="19" t="s">
        <v>9</v>
      </c>
      <c r="C9" s="9" t="s">
        <v>10</v>
      </c>
      <c r="D9" s="4">
        <v>240876</v>
      </c>
      <c r="E9" s="4">
        <f>107296.205+2612.735+35.106+35+863.152+434.204</f>
        <v>111276.402</v>
      </c>
      <c r="F9" s="10">
        <f>E9/D9*100-100</f>
        <v>-53.803449907836395</v>
      </c>
      <c r="G9" s="39" t="s">
        <v>154</v>
      </c>
    </row>
    <row r="10" spans="1:7" ht="24.75" x14ac:dyDescent="0.25">
      <c r="A10" s="11" t="s">
        <v>11</v>
      </c>
      <c r="B10" s="19" t="s">
        <v>12</v>
      </c>
      <c r="C10" s="9" t="s">
        <v>10</v>
      </c>
      <c r="D10" s="4">
        <v>64497</v>
      </c>
      <c r="E10" s="4">
        <v>31500.07</v>
      </c>
      <c r="F10" s="10">
        <f>E10/D10*100-100</f>
        <v>-51.16041056173156</v>
      </c>
      <c r="G10" s="39" t="s">
        <v>154</v>
      </c>
    </row>
    <row r="11" spans="1:7" ht="24.75" x14ac:dyDescent="0.25">
      <c r="A11" s="11" t="s">
        <v>13</v>
      </c>
      <c r="B11" s="19" t="s">
        <v>14</v>
      </c>
      <c r="C11" s="27" t="s">
        <v>15</v>
      </c>
      <c r="D11" s="4">
        <v>422843.14430099993</v>
      </c>
      <c r="E11" s="4">
        <v>255794.23</v>
      </c>
      <c r="F11" s="10">
        <f>E11/D11*100-100</f>
        <v>-39.506118652378234</v>
      </c>
      <c r="G11" s="39" t="s">
        <v>154</v>
      </c>
    </row>
    <row r="12" spans="1:7" x14ac:dyDescent="0.25">
      <c r="A12" s="29">
        <v>2</v>
      </c>
      <c r="B12" s="24" t="s">
        <v>16</v>
      </c>
      <c r="C12" s="9" t="s">
        <v>10</v>
      </c>
      <c r="D12" s="2">
        <f>D14+D15+D16+D17</f>
        <v>1406332.5286756</v>
      </c>
      <c r="E12" s="2">
        <f>E14+E15+E16+E17</f>
        <v>769885.48699999996</v>
      </c>
      <c r="F12" s="10">
        <f>E12/D12*100-100</f>
        <v>-45.255800367141319</v>
      </c>
      <c r="G12" s="8"/>
    </row>
    <row r="13" spans="1:7" x14ac:dyDescent="0.25">
      <c r="A13" s="42"/>
      <c r="B13" s="25" t="s">
        <v>6</v>
      </c>
      <c r="C13" s="28"/>
      <c r="D13" s="20"/>
      <c r="E13" s="49"/>
      <c r="F13" s="10"/>
      <c r="G13" s="8"/>
    </row>
    <row r="14" spans="1:7" ht="31.5" x14ac:dyDescent="0.25">
      <c r="A14" s="11" t="s">
        <v>17</v>
      </c>
      <c r="B14" s="14" t="s">
        <v>18</v>
      </c>
      <c r="C14" s="9" t="s">
        <v>10</v>
      </c>
      <c r="D14" s="4">
        <v>1268226</v>
      </c>
      <c r="E14" s="4">
        <v>696718</v>
      </c>
      <c r="F14" s="10">
        <f t="shared" ref="F14:F19" si="0">E14/D14*100-100</f>
        <v>-45.063576996529008</v>
      </c>
      <c r="G14" s="39" t="s">
        <v>154</v>
      </c>
    </row>
    <row r="15" spans="1:7" ht="31.5" x14ac:dyDescent="0.25">
      <c r="A15" s="11" t="s">
        <v>19</v>
      </c>
      <c r="B15" s="19" t="s">
        <v>20</v>
      </c>
      <c r="C15" s="9" t="s">
        <v>10</v>
      </c>
      <c r="D15" s="4">
        <v>125554</v>
      </c>
      <c r="E15" s="4">
        <f>E14*0.0855</f>
        <v>59569.389000000003</v>
      </c>
      <c r="F15" s="10">
        <f t="shared" si="0"/>
        <v>-52.554766076747853</v>
      </c>
      <c r="G15" s="39" t="s">
        <v>154</v>
      </c>
    </row>
    <row r="16" spans="1:7" ht="35.25" customHeight="1" x14ac:dyDescent="0.25">
      <c r="A16" s="11" t="s">
        <v>21</v>
      </c>
      <c r="B16" s="19" t="s">
        <v>22</v>
      </c>
      <c r="C16" s="9" t="s">
        <v>10</v>
      </c>
      <c r="D16" s="4">
        <v>5797</v>
      </c>
      <c r="E16" s="4">
        <v>3147.328</v>
      </c>
      <c r="F16" s="10">
        <f t="shared" si="0"/>
        <v>-45.707641883732961</v>
      </c>
      <c r="G16" s="39" t="s">
        <v>154</v>
      </c>
    </row>
    <row r="17" spans="1:7" ht="31.5" x14ac:dyDescent="0.25">
      <c r="A17" s="11" t="s">
        <v>23</v>
      </c>
      <c r="B17" s="14" t="s">
        <v>24</v>
      </c>
      <c r="C17" s="9" t="s">
        <v>10</v>
      </c>
      <c r="D17" s="4">
        <v>6755.5286756000005</v>
      </c>
      <c r="E17" s="4">
        <f>E14*0.015</f>
        <v>10450.77</v>
      </c>
      <c r="F17" s="10">
        <f t="shared" si="0"/>
        <v>54.699513566520437</v>
      </c>
      <c r="G17" s="55" t="s">
        <v>160</v>
      </c>
    </row>
    <row r="18" spans="1:7" ht="24.75" x14ac:dyDescent="0.25">
      <c r="A18" s="29">
        <v>3</v>
      </c>
      <c r="B18" s="30" t="s">
        <v>25</v>
      </c>
      <c r="C18" s="31" t="s">
        <v>10</v>
      </c>
      <c r="D18" s="5">
        <v>1211983</v>
      </c>
      <c r="E18" s="5">
        <v>1003876.684</v>
      </c>
      <c r="F18" s="10">
        <f t="shared" si="0"/>
        <v>-17.170728962369935</v>
      </c>
      <c r="G18" s="56" t="s">
        <v>157</v>
      </c>
    </row>
    <row r="19" spans="1:7" x14ac:dyDescent="0.25">
      <c r="A19" s="29">
        <v>4</v>
      </c>
      <c r="B19" s="24" t="s">
        <v>26</v>
      </c>
      <c r="C19" s="12" t="s">
        <v>10</v>
      </c>
      <c r="D19" s="5">
        <v>197000</v>
      </c>
      <c r="E19" s="5">
        <f>E21</f>
        <v>68164.909</v>
      </c>
      <c r="F19" s="10">
        <f t="shared" si="0"/>
        <v>-65.398523350253811</v>
      </c>
      <c r="G19" s="8"/>
    </row>
    <row r="20" spans="1:7" x14ac:dyDescent="0.25">
      <c r="A20" s="42"/>
      <c r="B20" s="25" t="s">
        <v>6</v>
      </c>
      <c r="C20" s="28"/>
      <c r="D20" s="20"/>
      <c r="E20" s="49"/>
      <c r="F20" s="10"/>
      <c r="G20" s="8"/>
    </row>
    <row r="21" spans="1:7" ht="31.5" x14ac:dyDescent="0.25">
      <c r="A21" s="11" t="s">
        <v>27</v>
      </c>
      <c r="B21" s="19" t="s">
        <v>28</v>
      </c>
      <c r="C21" s="9" t="s">
        <v>10</v>
      </c>
      <c r="D21" s="5">
        <v>197000</v>
      </c>
      <c r="E21" s="5">
        <v>68164.909</v>
      </c>
      <c r="F21" s="10">
        <f>E21/D21*100-100</f>
        <v>-65.398523350253811</v>
      </c>
      <c r="G21" s="39" t="s">
        <v>154</v>
      </c>
    </row>
    <row r="22" spans="1:7" ht="31.5" x14ac:dyDescent="0.25">
      <c r="A22" s="29">
        <v>5</v>
      </c>
      <c r="B22" s="30" t="s">
        <v>29</v>
      </c>
      <c r="C22" s="9" t="s">
        <v>10</v>
      </c>
      <c r="D22" s="5">
        <f>D24+D25+D26+D27+D28+D29+D30+D31+D32+D33+D34+D35+D36+D37+D38+D39+D40</f>
        <v>62838</v>
      </c>
      <c r="E22" s="5">
        <f>E24+E25+E26+E27+E28+E29+E30+E31+E32+E33+E34+E35+E36+E37+E38+E39+E40</f>
        <v>24656.055</v>
      </c>
      <c r="F22" s="10">
        <f>E22/D22*100-100</f>
        <v>-60.762508354817143</v>
      </c>
      <c r="G22" s="8"/>
    </row>
    <row r="23" spans="1:7" x14ac:dyDescent="0.25">
      <c r="A23" s="42"/>
      <c r="B23" s="25" t="s">
        <v>6</v>
      </c>
      <c r="C23" s="28"/>
      <c r="D23" s="5"/>
      <c r="E23" s="49"/>
      <c r="F23" s="10"/>
      <c r="G23" s="8"/>
    </row>
    <row r="24" spans="1:7" hidden="1" x14ac:dyDescent="0.25">
      <c r="A24" s="11" t="s">
        <v>30</v>
      </c>
      <c r="B24" s="8" t="s">
        <v>31</v>
      </c>
      <c r="C24" s="12" t="s">
        <v>10</v>
      </c>
      <c r="D24" s="4">
        <v>0</v>
      </c>
      <c r="E24" s="50">
        <v>0</v>
      </c>
      <c r="F24" s="10"/>
      <c r="G24" s="8"/>
    </row>
    <row r="25" spans="1:7" ht="24.75" x14ac:dyDescent="0.25">
      <c r="A25" s="11" t="s">
        <v>30</v>
      </c>
      <c r="B25" s="8" t="s">
        <v>32</v>
      </c>
      <c r="C25" s="12" t="s">
        <v>10</v>
      </c>
      <c r="D25" s="4">
        <v>24548</v>
      </c>
      <c r="E25" s="4">
        <v>13068.89</v>
      </c>
      <c r="F25" s="10">
        <f t="shared" ref="F25:F41" si="1">E25/D25*100-100</f>
        <v>-46.76189506273424</v>
      </c>
      <c r="G25" s="39" t="s">
        <v>154</v>
      </c>
    </row>
    <row r="26" spans="1:7" ht="31.5" x14ac:dyDescent="0.25">
      <c r="A26" s="7" t="s">
        <v>33</v>
      </c>
      <c r="B26" s="8" t="s">
        <v>34</v>
      </c>
      <c r="C26" s="12" t="s">
        <v>10</v>
      </c>
      <c r="D26" s="4">
        <v>3851</v>
      </c>
      <c r="E26" s="4">
        <f>1713.917+205.714</f>
        <v>1919.6309999999999</v>
      </c>
      <c r="F26" s="10">
        <f t="shared" si="1"/>
        <v>-50.152401973513378</v>
      </c>
      <c r="G26" s="39" t="s">
        <v>154</v>
      </c>
    </row>
    <row r="27" spans="1:7" ht="24.75" x14ac:dyDescent="0.25">
      <c r="A27" s="7" t="s">
        <v>35</v>
      </c>
      <c r="B27" s="8" t="s">
        <v>36</v>
      </c>
      <c r="C27" s="9" t="s">
        <v>10</v>
      </c>
      <c r="D27" s="4">
        <v>134</v>
      </c>
      <c r="E27" s="4">
        <v>29.7</v>
      </c>
      <c r="F27" s="10">
        <f t="shared" si="1"/>
        <v>-77.835820895522389</v>
      </c>
      <c r="G27" s="39" t="s">
        <v>154</v>
      </c>
    </row>
    <row r="28" spans="1:7" ht="37.5" customHeight="1" x14ac:dyDescent="0.25">
      <c r="A28" s="11" t="s">
        <v>37</v>
      </c>
      <c r="B28" s="8" t="s">
        <v>38</v>
      </c>
      <c r="C28" s="12" t="s">
        <v>10</v>
      </c>
      <c r="D28" s="4">
        <v>15789</v>
      </c>
      <c r="E28" s="4">
        <v>2099.886</v>
      </c>
      <c r="F28" s="10">
        <f t="shared" si="1"/>
        <v>-86.700323009690294</v>
      </c>
      <c r="G28" s="40" t="s">
        <v>154</v>
      </c>
    </row>
    <row r="29" spans="1:7" ht="26.25" customHeight="1" x14ac:dyDescent="0.25">
      <c r="A29" s="7" t="s">
        <v>39</v>
      </c>
      <c r="B29" s="8" t="s">
        <v>40</v>
      </c>
      <c r="C29" s="9" t="s">
        <v>10</v>
      </c>
      <c r="D29" s="4">
        <v>3524</v>
      </c>
      <c r="E29" s="4">
        <f>19.258+2367.462</f>
        <v>2386.7199999999998</v>
      </c>
      <c r="F29" s="10">
        <f t="shared" si="1"/>
        <v>-32.272417707150964</v>
      </c>
      <c r="G29" s="39" t="s">
        <v>154</v>
      </c>
    </row>
    <row r="30" spans="1:7" ht="24.75" x14ac:dyDescent="0.25">
      <c r="A30" s="11" t="s">
        <v>41</v>
      </c>
      <c r="B30" s="8" t="s">
        <v>42</v>
      </c>
      <c r="C30" s="12" t="s">
        <v>10</v>
      </c>
      <c r="D30" s="4">
        <v>5101</v>
      </c>
      <c r="E30" s="4">
        <f>1102.912+78.19</f>
        <v>1181.1020000000001</v>
      </c>
      <c r="F30" s="10">
        <f>E30/D30*100-100</f>
        <v>-76.845677318172903</v>
      </c>
      <c r="G30" s="39" t="s">
        <v>154</v>
      </c>
    </row>
    <row r="31" spans="1:7" ht="24.75" x14ac:dyDescent="0.25">
      <c r="A31" s="7" t="s">
        <v>43</v>
      </c>
      <c r="B31" s="8" t="s">
        <v>44</v>
      </c>
      <c r="C31" s="12" t="s">
        <v>10</v>
      </c>
      <c r="D31" s="4">
        <v>511</v>
      </c>
      <c r="E31" s="4">
        <v>463.68799999999999</v>
      </c>
      <c r="F31" s="10">
        <f t="shared" si="1"/>
        <v>-9.2587084148727996</v>
      </c>
      <c r="G31" s="39" t="s">
        <v>154</v>
      </c>
    </row>
    <row r="32" spans="1:7" ht="31.5" x14ac:dyDescent="0.25">
      <c r="A32" s="11" t="s">
        <v>45</v>
      </c>
      <c r="B32" s="8" t="s">
        <v>46</v>
      </c>
      <c r="C32" s="9" t="s">
        <v>10</v>
      </c>
      <c r="D32" s="4">
        <v>25</v>
      </c>
      <c r="E32" s="4">
        <v>0</v>
      </c>
      <c r="F32" s="10">
        <f t="shared" si="1"/>
        <v>-100</v>
      </c>
      <c r="G32" s="39" t="s">
        <v>154</v>
      </c>
    </row>
    <row r="33" spans="1:7" ht="24.75" x14ac:dyDescent="0.25">
      <c r="A33" s="7" t="s">
        <v>47</v>
      </c>
      <c r="B33" s="8" t="s">
        <v>48</v>
      </c>
      <c r="C33" s="9" t="s">
        <v>10</v>
      </c>
      <c r="D33" s="4">
        <v>1850</v>
      </c>
      <c r="E33" s="4">
        <f>330.212</f>
        <v>330.21199999999999</v>
      </c>
      <c r="F33" s="10">
        <f t="shared" si="1"/>
        <v>-82.150702702702702</v>
      </c>
      <c r="G33" s="39" t="s">
        <v>154</v>
      </c>
    </row>
    <row r="34" spans="1:7" ht="24" customHeight="1" x14ac:dyDescent="0.25">
      <c r="A34" s="11" t="s">
        <v>49</v>
      </c>
      <c r="B34" s="8" t="s">
        <v>50</v>
      </c>
      <c r="C34" s="12" t="s">
        <v>10</v>
      </c>
      <c r="D34" s="4">
        <v>249</v>
      </c>
      <c r="E34" s="4">
        <v>220</v>
      </c>
      <c r="F34" s="10">
        <f t="shared" si="1"/>
        <v>-11.646586345381522</v>
      </c>
      <c r="G34" s="40" t="s">
        <v>155</v>
      </c>
    </row>
    <row r="35" spans="1:7" ht="25.5" customHeight="1" x14ac:dyDescent="0.25">
      <c r="A35" s="7" t="s">
        <v>51</v>
      </c>
      <c r="B35" s="8" t="s">
        <v>52</v>
      </c>
      <c r="C35" s="12" t="s">
        <v>10</v>
      </c>
      <c r="D35" s="4">
        <v>45</v>
      </c>
      <c r="E35" s="4">
        <v>0</v>
      </c>
      <c r="F35" s="10">
        <v>0</v>
      </c>
      <c r="G35" s="40" t="s">
        <v>158</v>
      </c>
    </row>
    <row r="36" spans="1:7" ht="47.25" x14ac:dyDescent="0.25">
      <c r="A36" s="11" t="s">
        <v>53</v>
      </c>
      <c r="B36" s="8" t="s">
        <v>54</v>
      </c>
      <c r="C36" s="9" t="s">
        <v>10</v>
      </c>
      <c r="D36" s="4">
        <v>2932</v>
      </c>
      <c r="E36" s="6">
        <f>398.47+48.214</f>
        <v>446.68400000000003</v>
      </c>
      <c r="F36" s="10">
        <f t="shared" si="1"/>
        <v>-84.765211459754426</v>
      </c>
      <c r="G36" s="40" t="s">
        <v>154</v>
      </c>
    </row>
    <row r="37" spans="1:7" ht="24.75" x14ac:dyDescent="0.25">
      <c r="A37" s="7" t="s">
        <v>55</v>
      </c>
      <c r="B37" s="8" t="s">
        <v>56</v>
      </c>
      <c r="C37" s="12" t="s">
        <v>10</v>
      </c>
      <c r="D37" s="4">
        <v>1182</v>
      </c>
      <c r="E37" s="4">
        <v>1170.0139999999999</v>
      </c>
      <c r="F37" s="10">
        <f t="shared" si="1"/>
        <v>-1.014043993231823</v>
      </c>
      <c r="G37" s="39" t="s">
        <v>154</v>
      </c>
    </row>
    <row r="38" spans="1:7" ht="31.5" x14ac:dyDescent="0.25">
      <c r="A38" s="11" t="s">
        <v>57</v>
      </c>
      <c r="B38" s="32" t="s">
        <v>58</v>
      </c>
      <c r="C38" s="33" t="s">
        <v>10</v>
      </c>
      <c r="D38" s="4">
        <v>2196</v>
      </c>
      <c r="E38" s="4">
        <v>988.149</v>
      </c>
      <c r="F38" s="10">
        <f t="shared" si="1"/>
        <v>-55.002322404371583</v>
      </c>
      <c r="G38" s="39" t="s">
        <v>154</v>
      </c>
    </row>
    <row r="39" spans="1:7" ht="30" customHeight="1" x14ac:dyDescent="0.25">
      <c r="A39" s="7" t="s">
        <v>59</v>
      </c>
      <c r="B39" s="19" t="s">
        <v>60</v>
      </c>
      <c r="C39" s="12" t="s">
        <v>10</v>
      </c>
      <c r="D39" s="4">
        <v>551</v>
      </c>
      <c r="E39" s="4">
        <v>351.37900000000002</v>
      </c>
      <c r="F39" s="10">
        <f t="shared" si="1"/>
        <v>-36.22885662431942</v>
      </c>
      <c r="G39" s="39" t="s">
        <v>154</v>
      </c>
    </row>
    <row r="40" spans="1:7" ht="48" customHeight="1" x14ac:dyDescent="0.25">
      <c r="A40" s="11" t="s">
        <v>61</v>
      </c>
      <c r="B40" s="8" t="s">
        <v>62</v>
      </c>
      <c r="C40" s="9" t="s">
        <v>10</v>
      </c>
      <c r="D40" s="4">
        <v>350</v>
      </c>
      <c r="E40" s="4">
        <v>0</v>
      </c>
      <c r="F40" s="10">
        <f t="shared" si="1"/>
        <v>-100</v>
      </c>
      <c r="G40" s="40" t="s">
        <v>158</v>
      </c>
    </row>
    <row r="41" spans="1:7" x14ac:dyDescent="0.25">
      <c r="A41" s="29">
        <v>6</v>
      </c>
      <c r="B41" s="24" t="s">
        <v>63</v>
      </c>
      <c r="C41" s="12" t="s">
        <v>10</v>
      </c>
      <c r="D41" s="5">
        <f>D43+D44+D45+D46+D47+D48</f>
        <v>38804</v>
      </c>
      <c r="E41" s="5">
        <f>E43+E44+E45+E46+E47+E48</f>
        <v>18905.929</v>
      </c>
      <c r="F41" s="10">
        <f t="shared" si="1"/>
        <v>-51.278401711163795</v>
      </c>
      <c r="G41" s="8"/>
    </row>
    <row r="42" spans="1:7" x14ac:dyDescent="0.25">
      <c r="A42" s="42"/>
      <c r="B42" s="25" t="s">
        <v>6</v>
      </c>
      <c r="C42" s="28"/>
      <c r="D42" s="4"/>
      <c r="E42" s="49"/>
      <c r="F42" s="10"/>
      <c r="G42" s="8"/>
    </row>
    <row r="43" spans="1:7" ht="24.75" x14ac:dyDescent="0.25">
      <c r="A43" s="11" t="s">
        <v>64</v>
      </c>
      <c r="B43" s="8" t="s">
        <v>65</v>
      </c>
      <c r="C43" s="12" t="s">
        <v>10</v>
      </c>
      <c r="D43" s="4">
        <v>12550</v>
      </c>
      <c r="E43" s="4">
        <f>4.89+1.747+4652.124+670.56</f>
        <v>5329.3209999999999</v>
      </c>
      <c r="F43" s="10">
        <f t="shared" ref="F43:F50" si="2">E43/D43*100-100</f>
        <v>-57.535290836653388</v>
      </c>
      <c r="G43" s="39" t="s">
        <v>154</v>
      </c>
    </row>
    <row r="44" spans="1:7" ht="24.75" x14ac:dyDescent="0.25">
      <c r="A44" s="11" t="s">
        <v>66</v>
      </c>
      <c r="B44" s="19" t="s">
        <v>67</v>
      </c>
      <c r="C44" s="12" t="s">
        <v>10</v>
      </c>
      <c r="D44" s="4">
        <v>16768</v>
      </c>
      <c r="E44" s="4">
        <v>9745.4349999999995</v>
      </c>
      <c r="F44" s="10">
        <f t="shared" si="2"/>
        <v>-41.880755009541993</v>
      </c>
      <c r="G44" s="39" t="s">
        <v>154</v>
      </c>
    </row>
    <row r="45" spans="1:7" ht="24.75" x14ac:dyDescent="0.25">
      <c r="A45" s="11" t="s">
        <v>68</v>
      </c>
      <c r="B45" s="19" t="s">
        <v>69</v>
      </c>
      <c r="C45" s="12" t="s">
        <v>10</v>
      </c>
      <c r="D45" s="4">
        <v>3623</v>
      </c>
      <c r="E45" s="6">
        <v>479.464</v>
      </c>
      <c r="F45" s="10">
        <f t="shared" si="2"/>
        <v>-86.76610543748275</v>
      </c>
      <c r="G45" s="39" t="s">
        <v>154</v>
      </c>
    </row>
    <row r="46" spans="1:7" ht="24.75" x14ac:dyDescent="0.25">
      <c r="A46" s="11" t="s">
        <v>70</v>
      </c>
      <c r="B46" s="14" t="s">
        <v>71</v>
      </c>
      <c r="C46" s="9" t="s">
        <v>10</v>
      </c>
      <c r="D46" s="4">
        <v>2044</v>
      </c>
      <c r="E46" s="4">
        <f>159.071+135.268+452.14</f>
        <v>746.47900000000004</v>
      </c>
      <c r="F46" s="10">
        <f t="shared" si="2"/>
        <v>-63.479500978473581</v>
      </c>
      <c r="G46" s="39" t="s">
        <v>154</v>
      </c>
    </row>
    <row r="47" spans="1:7" ht="24.75" x14ac:dyDescent="0.25">
      <c r="A47" s="11" t="s">
        <v>72</v>
      </c>
      <c r="B47" s="8" t="s">
        <v>73</v>
      </c>
      <c r="C47" s="12" t="s">
        <v>10</v>
      </c>
      <c r="D47" s="4">
        <v>1704</v>
      </c>
      <c r="E47" s="4">
        <v>950.16</v>
      </c>
      <c r="F47" s="10">
        <f t="shared" si="2"/>
        <v>-44.239436619718312</v>
      </c>
      <c r="G47" s="39" t="s">
        <v>154</v>
      </c>
    </row>
    <row r="48" spans="1:7" ht="29.25" customHeight="1" x14ac:dyDescent="0.25">
      <c r="A48" s="11" t="s">
        <v>74</v>
      </c>
      <c r="B48" s="19" t="s">
        <v>75</v>
      </c>
      <c r="C48" s="12" t="s">
        <v>10</v>
      </c>
      <c r="D48" s="4">
        <v>2115</v>
      </c>
      <c r="E48" s="4">
        <f>1561.07+94</f>
        <v>1655.07</v>
      </c>
      <c r="F48" s="10">
        <f t="shared" si="2"/>
        <v>-21.746099290780137</v>
      </c>
      <c r="G48" s="39" t="s">
        <v>154</v>
      </c>
    </row>
    <row r="49" spans="1:7" x14ac:dyDescent="0.25">
      <c r="A49" s="29" t="s">
        <v>76</v>
      </c>
      <c r="B49" s="24" t="s">
        <v>77</v>
      </c>
      <c r="C49" s="12" t="s">
        <v>10</v>
      </c>
      <c r="D49" s="5">
        <f>D50</f>
        <v>948693</v>
      </c>
      <c r="E49" s="5">
        <f>E50+E79</f>
        <v>670730.35110000009</v>
      </c>
      <c r="F49" s="10">
        <f t="shared" si="2"/>
        <v>-29.299536193478801</v>
      </c>
      <c r="G49" s="8"/>
    </row>
    <row r="50" spans="1:7" ht="31.5" x14ac:dyDescent="0.25">
      <c r="A50" s="11">
        <v>7</v>
      </c>
      <c r="B50" s="24" t="s">
        <v>78</v>
      </c>
      <c r="C50" s="9" t="s">
        <v>10</v>
      </c>
      <c r="D50" s="2">
        <f>D52+D57+D58+D59+D60+D61+D62+D63+D64+D65+D79</f>
        <v>948693</v>
      </c>
      <c r="E50" s="2">
        <f>E52+E57+E58+E59+E60+E61+E62+E63+E64+E65</f>
        <v>670730.35110000009</v>
      </c>
      <c r="F50" s="10">
        <f t="shared" si="2"/>
        <v>-29.299536193478801</v>
      </c>
      <c r="G50" s="8"/>
    </row>
    <row r="51" spans="1:7" x14ac:dyDescent="0.25">
      <c r="A51" s="42"/>
      <c r="B51" s="25" t="s">
        <v>6</v>
      </c>
      <c r="C51" s="28"/>
      <c r="D51" s="4"/>
      <c r="E51" s="51"/>
      <c r="F51" s="10"/>
      <c r="G51" s="8"/>
    </row>
    <row r="52" spans="1:7" x14ac:dyDescent="0.25">
      <c r="A52" s="11" t="s">
        <v>79</v>
      </c>
      <c r="B52" s="19" t="s">
        <v>16</v>
      </c>
      <c r="C52" s="12" t="s">
        <v>10</v>
      </c>
      <c r="D52" s="4">
        <f>D54+D55+D56</f>
        <v>140814</v>
      </c>
      <c r="E52" s="4">
        <f>E54+E55+E56</f>
        <v>74272.0101</v>
      </c>
      <c r="F52" s="10">
        <f>E52/D52*100-100</f>
        <v>-47.255237334355961</v>
      </c>
      <c r="G52" s="8"/>
    </row>
    <row r="53" spans="1:7" x14ac:dyDescent="0.25">
      <c r="A53" s="42"/>
      <c r="B53" s="25" t="s">
        <v>6</v>
      </c>
      <c r="C53" s="28"/>
      <c r="D53" s="4"/>
      <c r="E53" s="49"/>
      <c r="F53" s="10"/>
      <c r="G53" s="8"/>
    </row>
    <row r="54" spans="1:7" ht="31.5" customHeight="1" x14ac:dyDescent="0.25">
      <c r="A54" s="11" t="s">
        <v>80</v>
      </c>
      <c r="B54" s="19" t="s">
        <v>81</v>
      </c>
      <c r="C54" s="12" t="s">
        <v>10</v>
      </c>
      <c r="D54" s="4">
        <v>127537</v>
      </c>
      <c r="E54" s="4">
        <v>67588.2</v>
      </c>
      <c r="F54" s="10">
        <f t="shared" ref="F54:F65" si="3">E54/D54*100-100</f>
        <v>-47.005025992457092</v>
      </c>
      <c r="G54" s="59" t="s">
        <v>154</v>
      </c>
    </row>
    <row r="55" spans="1:7" ht="31.5" x14ac:dyDescent="0.25">
      <c r="A55" s="11" t="s">
        <v>82</v>
      </c>
      <c r="B55" s="19" t="s">
        <v>20</v>
      </c>
      <c r="C55" s="12" t="s">
        <v>10</v>
      </c>
      <c r="D55" s="4">
        <v>12626</v>
      </c>
      <c r="E55" s="4">
        <f>E54*0.0855</f>
        <v>5778.7911000000004</v>
      </c>
      <c r="F55" s="10">
        <f t="shared" si="3"/>
        <v>-54.231022493267858</v>
      </c>
      <c r="G55" s="60"/>
    </row>
    <row r="56" spans="1:7" ht="31.5" x14ac:dyDescent="0.25">
      <c r="A56" s="11" t="s">
        <v>83</v>
      </c>
      <c r="B56" s="14" t="s">
        <v>24</v>
      </c>
      <c r="C56" s="12" t="s">
        <v>10</v>
      </c>
      <c r="D56" s="4">
        <v>651</v>
      </c>
      <c r="E56" s="13">
        <v>905.01900000000001</v>
      </c>
      <c r="F56" s="10">
        <f t="shared" si="3"/>
        <v>39.019815668202767</v>
      </c>
      <c r="G56" s="55" t="s">
        <v>160</v>
      </c>
    </row>
    <row r="57" spans="1:7" ht="24.75" x14ac:dyDescent="0.25">
      <c r="A57" s="11" t="s">
        <v>84</v>
      </c>
      <c r="B57" s="19" t="s">
        <v>25</v>
      </c>
      <c r="C57" s="12" t="s">
        <v>10</v>
      </c>
      <c r="D57" s="4">
        <v>22155</v>
      </c>
      <c r="E57" s="13">
        <v>10722.084999999999</v>
      </c>
      <c r="F57" s="10">
        <f t="shared" si="3"/>
        <v>-51.604220266305575</v>
      </c>
      <c r="G57" s="39" t="s">
        <v>154</v>
      </c>
    </row>
    <row r="58" spans="1:7" ht="24.75" x14ac:dyDescent="0.25">
      <c r="A58" s="11" t="s">
        <v>85</v>
      </c>
      <c r="B58" s="8" t="s">
        <v>86</v>
      </c>
      <c r="C58" s="12" t="s">
        <v>10</v>
      </c>
      <c r="D58" s="4">
        <v>732693</v>
      </c>
      <c r="E58" s="34">
        <f>653.116+35.566+555814.955+1603.944+807.318+97.851+334.226+2065.007</f>
        <v>561411.98300000001</v>
      </c>
      <c r="F58" s="10">
        <f t="shared" si="3"/>
        <v>-23.37691461498882</v>
      </c>
      <c r="G58" s="39" t="s">
        <v>154</v>
      </c>
    </row>
    <row r="59" spans="1:7" ht="24.75" x14ac:dyDescent="0.25">
      <c r="A59" s="11" t="s">
        <v>87</v>
      </c>
      <c r="B59" s="8" t="s">
        <v>88</v>
      </c>
      <c r="C59" s="12" t="s">
        <v>10</v>
      </c>
      <c r="D59" s="4">
        <v>1430</v>
      </c>
      <c r="E59" s="13">
        <f>149.13+161.217</f>
        <v>310.34699999999998</v>
      </c>
      <c r="F59" s="10">
        <f t="shared" si="3"/>
        <v>-78.297412587412595</v>
      </c>
      <c r="G59" s="39" t="s">
        <v>154</v>
      </c>
    </row>
    <row r="60" spans="1:7" ht="38.25" customHeight="1" x14ac:dyDescent="0.25">
      <c r="A60" s="11" t="s">
        <v>89</v>
      </c>
      <c r="B60" s="8" t="s">
        <v>90</v>
      </c>
      <c r="C60" s="12" t="s">
        <v>10</v>
      </c>
      <c r="D60" s="4">
        <v>3576</v>
      </c>
      <c r="E60" s="13">
        <f>135.198+61.256+1020.097+371.371+450.333</f>
        <v>2038.2550000000001</v>
      </c>
      <c r="F60" s="10">
        <f t="shared" si="3"/>
        <v>-43.001817673378071</v>
      </c>
      <c r="G60" s="40" t="s">
        <v>154</v>
      </c>
    </row>
    <row r="61" spans="1:7" ht="24.75" x14ac:dyDescent="0.25">
      <c r="A61" s="11" t="s">
        <v>91</v>
      </c>
      <c r="B61" s="19" t="s">
        <v>71</v>
      </c>
      <c r="C61" s="9" t="s">
        <v>10</v>
      </c>
      <c r="D61" s="4">
        <v>1251</v>
      </c>
      <c r="E61" s="13">
        <f>45.432+50.505</f>
        <v>95.937000000000012</v>
      </c>
      <c r="F61" s="10">
        <f t="shared" si="3"/>
        <v>-92.331175059952045</v>
      </c>
      <c r="G61" s="39" t="s">
        <v>154</v>
      </c>
    </row>
    <row r="62" spans="1:7" ht="24.75" x14ac:dyDescent="0.25">
      <c r="A62" s="11" t="s">
        <v>92</v>
      </c>
      <c r="B62" s="19" t="s">
        <v>40</v>
      </c>
      <c r="C62" s="12" t="s">
        <v>10</v>
      </c>
      <c r="D62" s="4">
        <v>2140</v>
      </c>
      <c r="E62" s="13">
        <v>1056.001</v>
      </c>
      <c r="F62" s="10">
        <f t="shared" si="3"/>
        <v>-50.654158878504674</v>
      </c>
      <c r="G62" s="39" t="s">
        <v>154</v>
      </c>
    </row>
    <row r="63" spans="1:7" ht="40.5" customHeight="1" x14ac:dyDescent="0.25">
      <c r="A63" s="22" t="s">
        <v>93</v>
      </c>
      <c r="B63" s="35" t="s">
        <v>94</v>
      </c>
      <c r="C63" s="9" t="s">
        <v>10</v>
      </c>
      <c r="D63" s="4">
        <v>2342</v>
      </c>
      <c r="E63" s="13">
        <f>227.112+71.199+1721.28</f>
        <v>2019.5909999999999</v>
      </c>
      <c r="F63" s="10">
        <f t="shared" si="3"/>
        <v>-13.766396242527762</v>
      </c>
      <c r="G63" s="40" t="s">
        <v>154</v>
      </c>
    </row>
    <row r="64" spans="1:7" ht="24.75" x14ac:dyDescent="0.25">
      <c r="A64" s="11" t="s">
        <v>95</v>
      </c>
      <c r="B64" s="19" t="s">
        <v>96</v>
      </c>
      <c r="C64" s="12" t="s">
        <v>10</v>
      </c>
      <c r="D64" s="4">
        <v>3453</v>
      </c>
      <c r="E64" s="13">
        <v>800.29700000000003</v>
      </c>
      <c r="F64" s="10">
        <f t="shared" si="3"/>
        <v>-76.823139299160147</v>
      </c>
      <c r="G64" s="39" t="s">
        <v>154</v>
      </c>
    </row>
    <row r="65" spans="1:7" x14ac:dyDescent="0.25">
      <c r="A65" s="11" t="s">
        <v>97</v>
      </c>
      <c r="B65" s="14" t="s">
        <v>98</v>
      </c>
      <c r="C65" s="12" t="s">
        <v>10</v>
      </c>
      <c r="D65" s="4">
        <f t="shared" ref="D65" si="4">D67+D68+D69+D70+D71+D72+D73+D74+D75+D76+D77+D78</f>
        <v>36648</v>
      </c>
      <c r="E65" s="4">
        <f>E67+E68+E69+E70+E71+E72+E73+E74+E75+E76+E77+E78</f>
        <v>18003.845000000001</v>
      </c>
      <c r="F65" s="10">
        <f t="shared" si="3"/>
        <v>-50.873594739139918</v>
      </c>
      <c r="G65" s="8"/>
    </row>
    <row r="66" spans="1:7" x14ac:dyDescent="0.25">
      <c r="A66" s="42"/>
      <c r="B66" s="25" t="s">
        <v>6</v>
      </c>
      <c r="C66" s="12" t="s">
        <v>10</v>
      </c>
      <c r="D66" s="4"/>
      <c r="E66" s="13"/>
      <c r="F66" s="10"/>
      <c r="G66" s="8"/>
    </row>
    <row r="67" spans="1:7" ht="24.75" x14ac:dyDescent="0.25">
      <c r="A67" s="11" t="s">
        <v>99</v>
      </c>
      <c r="B67" s="8" t="s">
        <v>100</v>
      </c>
      <c r="C67" s="12" t="s">
        <v>10</v>
      </c>
      <c r="D67" s="4">
        <v>15972</v>
      </c>
      <c r="E67" s="13">
        <v>9348.8709999999992</v>
      </c>
      <c r="F67" s="10">
        <f t="shared" ref="F67:F86" si="5">E67/D67*100-100</f>
        <v>-41.467123716503885</v>
      </c>
      <c r="G67" s="39" t="s">
        <v>154</v>
      </c>
    </row>
    <row r="68" spans="1:7" ht="38.25" customHeight="1" x14ac:dyDescent="0.25">
      <c r="A68" s="11" t="s">
        <v>101</v>
      </c>
      <c r="B68" s="8" t="s">
        <v>102</v>
      </c>
      <c r="C68" s="9" t="s">
        <v>10</v>
      </c>
      <c r="D68" s="4">
        <v>5381</v>
      </c>
      <c r="E68" s="34">
        <f>241.314+826.475</f>
        <v>1067.789</v>
      </c>
      <c r="F68" s="10">
        <f t="shared" si="5"/>
        <v>-80.156309236201452</v>
      </c>
      <c r="G68" s="40" t="s">
        <v>154</v>
      </c>
    </row>
    <row r="69" spans="1:7" ht="23.25" customHeight="1" x14ac:dyDescent="0.25">
      <c r="A69" s="11" t="s">
        <v>103</v>
      </c>
      <c r="B69" s="8" t="s">
        <v>104</v>
      </c>
      <c r="C69" s="12" t="s">
        <v>10</v>
      </c>
      <c r="D69" s="4">
        <v>5304</v>
      </c>
      <c r="E69" s="13">
        <v>2691.9639999999999</v>
      </c>
      <c r="F69" s="10">
        <f t="shared" si="5"/>
        <v>-49.24653092006033</v>
      </c>
      <c r="G69" s="39" t="s">
        <v>154</v>
      </c>
    </row>
    <row r="70" spans="1:7" ht="22.5" customHeight="1" x14ac:dyDescent="0.25">
      <c r="A70" s="11" t="s">
        <v>105</v>
      </c>
      <c r="B70" s="8" t="s">
        <v>73</v>
      </c>
      <c r="C70" s="12" t="s">
        <v>10</v>
      </c>
      <c r="D70" s="4">
        <v>1103</v>
      </c>
      <c r="E70" s="13">
        <v>419.89499999999998</v>
      </c>
      <c r="F70" s="10">
        <f t="shared" si="5"/>
        <v>-61.931550317316415</v>
      </c>
      <c r="G70" s="39" t="s">
        <v>154</v>
      </c>
    </row>
    <row r="71" spans="1:7" ht="26.25" customHeight="1" x14ac:dyDescent="0.25">
      <c r="A71" s="11" t="s">
        <v>106</v>
      </c>
      <c r="B71" s="8" t="s">
        <v>107</v>
      </c>
      <c r="C71" s="12" t="s">
        <v>10</v>
      </c>
      <c r="D71" s="4">
        <v>313</v>
      </c>
      <c r="E71" s="13">
        <v>125.395</v>
      </c>
      <c r="F71" s="10">
        <f t="shared" si="5"/>
        <v>-59.937699680511187</v>
      </c>
      <c r="G71" s="39" t="s">
        <v>154</v>
      </c>
    </row>
    <row r="72" spans="1:7" ht="24.75" x14ac:dyDescent="0.25">
      <c r="A72" s="11" t="s">
        <v>108</v>
      </c>
      <c r="B72" s="8" t="s">
        <v>69</v>
      </c>
      <c r="C72" s="9" t="s">
        <v>10</v>
      </c>
      <c r="D72" s="4">
        <v>930</v>
      </c>
      <c r="E72" s="13">
        <v>328</v>
      </c>
      <c r="F72" s="10">
        <f t="shared" si="5"/>
        <v>-64.731182795698928</v>
      </c>
      <c r="G72" s="39" t="s">
        <v>154</v>
      </c>
    </row>
    <row r="73" spans="1:7" ht="24.75" x14ac:dyDescent="0.25">
      <c r="A73" s="11" t="s">
        <v>109</v>
      </c>
      <c r="B73" s="8" t="s">
        <v>110</v>
      </c>
      <c r="C73" s="12" t="s">
        <v>10</v>
      </c>
      <c r="D73" s="4">
        <v>231</v>
      </c>
      <c r="E73" s="13">
        <f>10+65.46</f>
        <v>75.459999999999994</v>
      </c>
      <c r="F73" s="10">
        <f t="shared" si="5"/>
        <v>-67.333333333333343</v>
      </c>
      <c r="G73" s="39" t="s">
        <v>154</v>
      </c>
    </row>
    <row r="74" spans="1:7" ht="24.75" x14ac:dyDescent="0.25">
      <c r="A74" s="11" t="s">
        <v>111</v>
      </c>
      <c r="B74" s="19" t="s">
        <v>67</v>
      </c>
      <c r="C74" s="12" t="s">
        <v>10</v>
      </c>
      <c r="D74" s="4">
        <v>1499</v>
      </c>
      <c r="E74" s="13">
        <v>764.23599999999999</v>
      </c>
      <c r="F74" s="10">
        <f t="shared" si="5"/>
        <v>-49.016944629753169</v>
      </c>
      <c r="G74" s="39" t="s">
        <v>154</v>
      </c>
    </row>
    <row r="75" spans="1:7" ht="24.75" x14ac:dyDescent="0.25">
      <c r="A75" s="11" t="s">
        <v>112</v>
      </c>
      <c r="B75" s="8" t="s">
        <v>113</v>
      </c>
      <c r="C75" s="12" t="s">
        <v>10</v>
      </c>
      <c r="D75" s="4">
        <v>365</v>
      </c>
      <c r="E75" s="13">
        <v>195.59299999999999</v>
      </c>
      <c r="F75" s="10">
        <f t="shared" si="5"/>
        <v>-46.412876712328767</v>
      </c>
      <c r="G75" s="39" t="s">
        <v>154</v>
      </c>
    </row>
    <row r="76" spans="1:7" ht="24.75" x14ac:dyDescent="0.25">
      <c r="A76" s="11" t="s">
        <v>114</v>
      </c>
      <c r="B76" s="8" t="s">
        <v>115</v>
      </c>
      <c r="C76" s="12" t="s">
        <v>10</v>
      </c>
      <c r="D76" s="4">
        <v>4846</v>
      </c>
      <c r="E76" s="13">
        <f>1734.716+821.25+33.6</f>
        <v>2589.5659999999998</v>
      </c>
      <c r="F76" s="10">
        <f t="shared" si="5"/>
        <v>-46.562814692529933</v>
      </c>
      <c r="G76" s="39" t="s">
        <v>154</v>
      </c>
    </row>
    <row r="77" spans="1:7" ht="24.75" x14ac:dyDescent="0.25">
      <c r="A77" s="11" t="s">
        <v>116</v>
      </c>
      <c r="B77" s="8" t="s">
        <v>117</v>
      </c>
      <c r="C77" s="12" t="s">
        <v>10</v>
      </c>
      <c r="D77" s="4">
        <v>603</v>
      </c>
      <c r="E77" s="13">
        <v>303.036</v>
      </c>
      <c r="F77" s="10">
        <f t="shared" si="5"/>
        <v>-49.745273631840789</v>
      </c>
      <c r="G77" s="39" t="s">
        <v>154</v>
      </c>
    </row>
    <row r="78" spans="1:7" ht="24.75" x14ac:dyDescent="0.25">
      <c r="A78" s="11" t="s">
        <v>118</v>
      </c>
      <c r="B78" s="8" t="s">
        <v>119</v>
      </c>
      <c r="C78" s="12" t="s">
        <v>10</v>
      </c>
      <c r="D78" s="4">
        <v>101</v>
      </c>
      <c r="E78" s="13">
        <v>94.04</v>
      </c>
      <c r="F78" s="10">
        <f t="shared" si="5"/>
        <v>-6.8910891089108901</v>
      </c>
      <c r="G78" s="39" t="s">
        <v>154</v>
      </c>
    </row>
    <row r="79" spans="1:7" ht="24.75" x14ac:dyDescent="0.25">
      <c r="A79" s="11" t="s">
        <v>120</v>
      </c>
      <c r="B79" s="8" t="s">
        <v>121</v>
      </c>
      <c r="C79" s="12"/>
      <c r="D79" s="4">
        <v>2191</v>
      </c>
      <c r="E79" s="34">
        <v>0</v>
      </c>
      <c r="F79" s="10">
        <f t="shared" si="5"/>
        <v>-100</v>
      </c>
      <c r="G79" s="39" t="s">
        <v>156</v>
      </c>
    </row>
    <row r="80" spans="1:7" ht="24.75" x14ac:dyDescent="0.25">
      <c r="A80" s="29" t="s">
        <v>122</v>
      </c>
      <c r="B80" s="30" t="s">
        <v>123</v>
      </c>
      <c r="C80" s="12" t="s">
        <v>10</v>
      </c>
      <c r="D80" s="2">
        <f>D5+D49+D86</f>
        <v>5898923.5204566</v>
      </c>
      <c r="E80" s="2">
        <f>E5+E49+E86</f>
        <v>3799108.5261000004</v>
      </c>
      <c r="F80" s="10">
        <f t="shared" si="5"/>
        <v>-35.596579394100459</v>
      </c>
      <c r="G80" s="39" t="s">
        <v>154</v>
      </c>
    </row>
    <row r="81" spans="1:7" ht="24.75" x14ac:dyDescent="0.25">
      <c r="A81" s="11" t="s">
        <v>124</v>
      </c>
      <c r="B81" s="19" t="s">
        <v>125</v>
      </c>
      <c r="C81" s="12" t="s">
        <v>10</v>
      </c>
      <c r="D81" s="20">
        <v>10000</v>
      </c>
      <c r="E81" s="13">
        <f>E82-E80</f>
        <v>475124.24989999924</v>
      </c>
      <c r="F81" s="10">
        <f t="shared" si="5"/>
        <v>4651.2424989999918</v>
      </c>
      <c r="G81" s="39" t="s">
        <v>154</v>
      </c>
    </row>
    <row r="82" spans="1:7" ht="24.75" customHeight="1" x14ac:dyDescent="0.25">
      <c r="A82" s="29" t="s">
        <v>126</v>
      </c>
      <c r="B82" s="30" t="s">
        <v>127</v>
      </c>
      <c r="C82" s="12" t="s">
        <v>10</v>
      </c>
      <c r="D82" s="2">
        <f>D80+D81</f>
        <v>5908923.5204566</v>
      </c>
      <c r="E82" s="2">
        <v>4274232.7759999996</v>
      </c>
      <c r="F82" s="10">
        <f t="shared" si="5"/>
        <v>-27.664780882631618</v>
      </c>
      <c r="G82" s="59" t="s">
        <v>154</v>
      </c>
    </row>
    <row r="83" spans="1:7" ht="24.75" customHeight="1" x14ac:dyDescent="0.25">
      <c r="A83" s="29" t="s">
        <v>128</v>
      </c>
      <c r="B83" s="30" t="s">
        <v>129</v>
      </c>
      <c r="C83" s="36" t="s">
        <v>130</v>
      </c>
      <c r="D83" s="2">
        <v>5222720</v>
      </c>
      <c r="E83" s="2">
        <v>3777860</v>
      </c>
      <c r="F83" s="10">
        <f t="shared" si="5"/>
        <v>-27.664894920654376</v>
      </c>
      <c r="G83" s="60"/>
    </row>
    <row r="84" spans="1:7" x14ac:dyDescent="0.25">
      <c r="A84" s="61" t="s">
        <v>131</v>
      </c>
      <c r="B84" s="64" t="s">
        <v>132</v>
      </c>
      <c r="C84" s="36" t="s">
        <v>133</v>
      </c>
      <c r="D84" s="16">
        <v>13.76</v>
      </c>
      <c r="E84" s="16">
        <v>13.76</v>
      </c>
      <c r="F84" s="10">
        <f t="shared" si="5"/>
        <v>0</v>
      </c>
      <c r="G84" s="8"/>
    </row>
    <row r="85" spans="1:7" x14ac:dyDescent="0.25">
      <c r="A85" s="62"/>
      <c r="B85" s="65"/>
      <c r="C85" s="16" t="s">
        <v>130</v>
      </c>
      <c r="D85" s="2">
        <v>838200</v>
      </c>
      <c r="E85" s="2">
        <v>483675</v>
      </c>
      <c r="F85" s="10">
        <f t="shared" si="5"/>
        <v>-42.295991410164632</v>
      </c>
      <c r="G85" s="67" t="s">
        <v>154</v>
      </c>
    </row>
    <row r="86" spans="1:7" ht="36" customHeight="1" x14ac:dyDescent="0.25">
      <c r="A86" s="63"/>
      <c r="B86" s="66"/>
      <c r="C86" s="36" t="s">
        <v>3</v>
      </c>
      <c r="D86" s="2">
        <v>1305056.84748</v>
      </c>
      <c r="E86" s="2">
        <f>794464.631+49853.778</f>
        <v>844318.4090000001</v>
      </c>
      <c r="F86" s="10">
        <f t="shared" si="5"/>
        <v>-35.304089578140832</v>
      </c>
      <c r="G86" s="68"/>
    </row>
    <row r="87" spans="1:7" ht="31.5" x14ac:dyDescent="0.25">
      <c r="A87" s="29" t="s">
        <v>134</v>
      </c>
      <c r="B87" s="30" t="s">
        <v>135</v>
      </c>
      <c r="C87" s="37" t="s">
        <v>136</v>
      </c>
      <c r="D87" s="38">
        <f>D82/D83*1000</f>
        <v>1131.3881503233181</v>
      </c>
      <c r="E87" s="44">
        <v>1131.3900000000001</v>
      </c>
      <c r="F87" s="10"/>
      <c r="G87" s="8"/>
    </row>
    <row r="88" spans="1:7" x14ac:dyDescent="0.25">
      <c r="A88" s="42"/>
      <c r="B88" s="14" t="s">
        <v>137</v>
      </c>
      <c r="C88" s="37"/>
      <c r="D88" s="27"/>
      <c r="E88" s="49"/>
      <c r="F88" s="49"/>
      <c r="G88" s="3"/>
    </row>
    <row r="89" spans="1:7" x14ac:dyDescent="0.25">
      <c r="A89" s="11">
        <v>8</v>
      </c>
      <c r="B89" s="19" t="s">
        <v>138</v>
      </c>
      <c r="C89" s="37" t="s">
        <v>139</v>
      </c>
      <c r="D89" s="27">
        <v>777</v>
      </c>
      <c r="E89" s="50">
        <v>675</v>
      </c>
      <c r="F89" s="10">
        <f>E89/D89*100-100</f>
        <v>-13.127413127413121</v>
      </c>
      <c r="G89" s="3"/>
    </row>
    <row r="90" spans="1:7" x14ac:dyDescent="0.25">
      <c r="A90" s="42"/>
      <c r="B90" s="25" t="s">
        <v>6</v>
      </c>
      <c r="C90" s="37"/>
      <c r="D90" s="27"/>
      <c r="E90" s="50"/>
      <c r="F90" s="49"/>
      <c r="G90" s="3"/>
    </row>
    <row r="91" spans="1:7" x14ac:dyDescent="0.25">
      <c r="A91" s="11" t="s">
        <v>140</v>
      </c>
      <c r="B91" s="14" t="s">
        <v>141</v>
      </c>
      <c r="C91" s="12" t="s">
        <v>10</v>
      </c>
      <c r="D91" s="27">
        <v>724</v>
      </c>
      <c r="E91" s="50">
        <v>635</v>
      </c>
      <c r="F91" s="10">
        <f t="shared" ref="F91:F93" si="6">E91/D91*100-100</f>
        <v>-12.292817679558013</v>
      </c>
      <c r="G91" s="3"/>
    </row>
    <row r="92" spans="1:7" x14ac:dyDescent="0.25">
      <c r="A92" s="11" t="s">
        <v>142</v>
      </c>
      <c r="B92" s="14" t="s">
        <v>143</v>
      </c>
      <c r="C92" s="12" t="s">
        <v>10</v>
      </c>
      <c r="D92" s="27">
        <v>53</v>
      </c>
      <c r="E92" s="50">
        <v>40</v>
      </c>
      <c r="F92" s="10">
        <f t="shared" si="6"/>
        <v>-24.528301886792448</v>
      </c>
      <c r="G92" s="3"/>
    </row>
    <row r="93" spans="1:7" ht="24.75" x14ac:dyDescent="0.25">
      <c r="A93" s="11">
        <v>9</v>
      </c>
      <c r="B93" s="19" t="s">
        <v>144</v>
      </c>
      <c r="C93" s="37" t="s">
        <v>145</v>
      </c>
      <c r="D93" s="20">
        <v>149696</v>
      </c>
      <c r="E93" s="20">
        <f>(E14+E54)/6/E89*1000</f>
        <v>188717.58024691357</v>
      </c>
      <c r="F93" s="10">
        <f t="shared" si="6"/>
        <v>26.067216389825759</v>
      </c>
      <c r="G93" s="39" t="s">
        <v>154</v>
      </c>
    </row>
    <row r="94" spans="1:7" x14ac:dyDescent="0.25">
      <c r="A94" s="42"/>
      <c r="B94" s="25" t="s">
        <v>6</v>
      </c>
      <c r="C94" s="28"/>
      <c r="D94" s="27"/>
      <c r="E94" s="49"/>
      <c r="F94" s="49"/>
      <c r="G94" s="3"/>
    </row>
    <row r="95" spans="1:7" ht="24.75" x14ac:dyDescent="0.25">
      <c r="A95" s="11" t="s">
        <v>146</v>
      </c>
      <c r="B95" s="19" t="s">
        <v>147</v>
      </c>
      <c r="C95" s="12" t="s">
        <v>10</v>
      </c>
      <c r="D95" s="20">
        <v>145974</v>
      </c>
      <c r="E95" s="20">
        <f>E14/E91/6*1000</f>
        <v>182865.61679790029</v>
      </c>
      <c r="F95" s="10">
        <f t="shared" ref="F95:F96" si="7">E95/D95*100-100</f>
        <v>25.272731306876778</v>
      </c>
      <c r="G95" s="39" t="s">
        <v>154</v>
      </c>
    </row>
    <row r="96" spans="1:7" ht="24.75" x14ac:dyDescent="0.25">
      <c r="A96" s="11" t="s">
        <v>148</v>
      </c>
      <c r="B96" s="19" t="s">
        <v>149</v>
      </c>
      <c r="C96" s="12" t="s">
        <v>10</v>
      </c>
      <c r="D96" s="20">
        <v>200530</v>
      </c>
      <c r="E96" s="20">
        <f>E54/E92/6*1000</f>
        <v>281617.5</v>
      </c>
      <c r="F96" s="10">
        <f t="shared" si="7"/>
        <v>40.436593028474533</v>
      </c>
      <c r="G96" s="39" t="s">
        <v>154</v>
      </c>
    </row>
    <row r="97" spans="1:7" x14ac:dyDescent="0.25">
      <c r="B97" s="17"/>
      <c r="E97" s="52"/>
      <c r="F97" s="53"/>
      <c r="G97" s="21"/>
    </row>
    <row r="98" spans="1:7" s="18" customFormat="1" x14ac:dyDescent="0.25">
      <c r="A98" s="43"/>
      <c r="B98" s="57"/>
      <c r="C98" s="57"/>
      <c r="D98" s="54"/>
      <c r="E98" s="54"/>
      <c r="F98" s="54"/>
    </row>
    <row r="99" spans="1:7" x14ac:dyDescent="0.25">
      <c r="A99" s="45" t="s">
        <v>151</v>
      </c>
    </row>
  </sheetData>
  <mergeCells count="7">
    <mergeCell ref="B98:C98"/>
    <mergeCell ref="A2:G2"/>
    <mergeCell ref="G54:G55"/>
    <mergeCell ref="G82:G83"/>
    <mergeCell ref="A84:A86"/>
    <mergeCell ref="B84:B86"/>
    <mergeCell ref="G85:G86"/>
  </mergeCells>
  <pageMargins left="0.70866141732283472" right="0.23622047244094491" top="0.31496062992125984" bottom="0.35433070866141736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исп ТС нов вар</vt:lpstr>
      <vt:lpstr>'исп ТС нов вар'!_GoBack</vt:lpstr>
      <vt:lpstr>'исп ТС нов вар'!Заголовки_для_печати</vt:lpstr>
      <vt:lpstr>'исп ТС нов вар'!Область_печати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Шолпан</dc:creator>
  <cp:lastModifiedBy>Шолпан</cp:lastModifiedBy>
  <cp:lastPrinted>2018-07-25T09:08:14Z</cp:lastPrinted>
  <dcterms:created xsi:type="dcterms:W3CDTF">2018-01-22T02:20:35Z</dcterms:created>
  <dcterms:modified xsi:type="dcterms:W3CDTF">2018-07-25T11:07:48Z</dcterms:modified>
</cp:coreProperties>
</file>